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Spravca\Desktop\"/>
    </mc:Choice>
  </mc:AlternateContent>
  <xr:revisionPtr revIDLastSave="0" documentId="8_{850E086F-B243-4EF0-8EF0-F74A9FD42091}"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<sst xmlns="http://schemas.openxmlformats.org/spreadsheetml/2006/main" count="6576" uniqueCount="3029">
  <si>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</si>
  <si>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</si>
  <si>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</si>
  <si>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</si>
  <si>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</si>
  <si>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</si>
  <si>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</si>
  <si>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</si>
  <si>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</si>
  <si>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</si>
  <si>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</si>
  <si>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</si>
  <si>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</si>
  <si>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</si>
  <si>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</si>
  <si>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</si>
  <si>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</si>
  <si>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</si>
  <si>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</si>
  <si>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</si>
  <si>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</si>
  <si>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</si>
  <si>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</si>
  <si>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</si>
  <si>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</si>
  <si>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</si>
  <si>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</si>
  <si>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</si>
  <si>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</si>
  <si>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</si>
  <si>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</si>
  <si>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</si>
  <si>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</si>
  <si>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</si>
  <si>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</si>
  <si>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</si>
  <si>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</si>
  <si>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</si>
  <si>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</si>
  <si>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</si>
  <si>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</si>
  <si>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</si>
  <si>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</si>
  <si>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</si>
  <si>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</si>
  <si>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</si>
  <si>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</si>
  <si>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</si>
  <si>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</si>
  <si>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</si>
  <si>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</si>
  <si>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</si>
  <si>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</si>
  <si>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</si>
  <si>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</si>
  <si>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</si>
  <si>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</si>
  <si>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</si>
  <si>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</si>
  <si>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</si>
  <si>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</si>
  <si>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</si>
  <si>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</si>
  <si>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</si>
  <si>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</si>
  <si>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</si>
  <si>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</si>
  <si>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</si>
  <si>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</si>
  <si>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</si>
  <si>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</si>
  <si>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</si>
  <si>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</si>
  <si>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</si>
  <si>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</si>
  <si>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</si>
  <si>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</si>
  <si>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</si>
  <si>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</si>
  <si>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</si>
  <si>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</si>
  <si>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</si>
  <si>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</si>
  <si>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</si>
  <si>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</si>
  <si>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</si>
  <si>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</si>
  <si>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</si>
  <si>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</si>
  <si>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</si>
  <si>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</si>
  <si>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</si>
  <si>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</si>
  <si>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</si>
  <si>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</si>
  <si>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</si>
  <si>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</si>
  <si>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</si>
  <si>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</si>
  <si>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</si>
  <si>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</si>
  <si>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</si>
  <si>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</si>
  <si>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</si>
  <si>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</si>
  <si>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</si>
  <si>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</si>
  <si>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</si>
  <si>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</si>
  <si>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</si>
  <si>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</si>
  <si>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</si>
  <si>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</si>
  <si>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</si>
  <si>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</si>
  <si>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</si>
  <si>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</si>
  <si>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</si>
  <si>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</si>
  <si>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</si>
  <si>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</si>
  <si>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</si>
  <si>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</si>
  <si>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</si>
  <si>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</si>
  <si>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</si>
  <si>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</si>
  <si>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</si>
  <si>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</si>
  <si>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</si>
  <si>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</si>
  <si>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</si>
  <si>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</si>
  <si>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</si>
  <si>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</si>
  <si>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</si>
  <si>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</si>
  <si>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</si>
  <si>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</si>
  <si>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</si>
  <si>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</si>
  <si>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</si>
  <si>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</si>
  <si>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</si>
  <si>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</si>
  <si>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</si>
  <si>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</si>
  <si>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</si>
  <si>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</si>
  <si>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</si>
  <si>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</si>
  <si>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</si>
  <si>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</si>
  <si>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</si>
  <si>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</si>
  <si>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</si>
  <si>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</si>
  <si>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</si>
  <si>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</si>
  <si>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</si>
  <si>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</si>
  <si>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</si>
  <si>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</si>
  <si>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</si>
  <si>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</si>
  <si>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</si>
  <si>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</si>
  <si>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</si>
  <si>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</si>
  <si>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</si>
  <si>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</si>
  <si>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</si>
  <si>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</si>
  <si>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</si>
  <si>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</si>
  <si>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</si>
  <si>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</si>
  <si>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</si>
  <si>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</si>
  <si>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</si>
  <si>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</si>
  <si>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</si>
  <si>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</si>
  <si>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</si>
  <si>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</si>
  <si>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</si>
  <si>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</si>
  <si>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</si>
  <si>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</si>
  <si>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</si>
  <si>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</si>
  <si>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</si>
  <si>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</si>
  <si>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</si>
  <si>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</si>
  <si>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</si>
  <si>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</si>
  <si>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</si>
  <si>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</si>
  <si>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</si>
  <si>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</si>
  <si>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</si>
  <si>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</si>
  <si>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</si>
  <si>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</si>
  <si>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</si>
  <si>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</si>
  <si>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</si>
  <si>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</si>
  <si>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</si>
  <si>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</si>
  <si>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</si>
  <si>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</si>
  <si>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</si>
  <si>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</si>
  <si>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</si>
  <si>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</si>
  <si>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</si>
  <si>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</si>
  <si>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</si>
  <si>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</si>
  <si>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</si>
  <si>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</si>
  <si>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</si>
  <si>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</si>
  <si>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</si>
  <si>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</si>
  <si>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</si>
  <si>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</si>
  <si>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</si>
  <si>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</si>
  <si>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</si>
  <si>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</si>
  <si>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</si>
  <si>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</si>
  <si>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</si>
  <si>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</si>
  <si>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</si>
  <si>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</si>
  <si>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</si>
  <si>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</si>
  <si>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</si>
  <si>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</si>
  <si>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</si>
  <si>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</si>
  <si>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</si>
  <si>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</si>
  <si>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</si>
  <si>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</si>
  <si>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</si>
  <si>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</si>
  <si>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</si>
  <si>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</si>
  <si>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</si>
  <si>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</si>
  <si>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</si>
  <si>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</si>
  <si>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</si>
  <si>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</si>
  <si>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</si>
  <si>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</si>
  <si>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</si>
  <si>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</si>
  <si>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</si>
  <si>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</si>
  <si>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</si>
  <si>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</si>
  <si>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</si>
  <si>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</si>
  <si>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</si>
  <si>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</si>
  <si>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</si>
  <si>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</si>
  <si>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</si>
  <si>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</si>
  <si>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</si>
  <si>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</si>
  <si>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</si>
  <si>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</si>
  <si>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</si>
  <si>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</si>
  <si>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</si>
  <si>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</si>
  <si>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</si>
  <si>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</si>
  <si>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</si>
  <si>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</si>
  <si>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</si>
  <si>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</si>
  <si>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</si>
  <si>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</si>
  <si>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</si>
  <si>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</si>
  <si>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</si>
  <si>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</si>
  <si>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</si>
  <si>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</si>
  <si>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</si>
  <si>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</si>
  <si>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</si>
  <si>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</si>
  <si>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</si>
  <si>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</si>
  <si>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</si>
  <si>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</si>
  <si>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</si>
  <si>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</si>
  <si>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</si>
  <si>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</si>
  <si>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</si>
  <si>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</si>
  <si>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</si>
  <si>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</si>
  <si>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</si>
  <si>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</si>
  <si>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</si>
  <si>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</si>
  <si>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</si>
  <si>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</si>
  <si>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</si>
  <si>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</si>
  <si>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</si>
  <si>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</si>
  <si>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</si>
  <si>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</si>
  <si>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</si>
  <si>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</si>
  <si>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</si>
  <si>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</si>
  <si>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</si>
  <si>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</si>
  <si>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</si>
  <si>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</si>
  <si>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</si>
  <si>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</si>
  <si>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</si>
  <si>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</si>
  <si>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</si>
  <si>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</si>
  <si>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</si>
  <si>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</si>
  <si>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</si>
  <si>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</si>
  <si>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</si>
  <si>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</si>
  <si>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</si>
  <si>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</si>
  <si>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</si>
  <si>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</si>
  <si>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</si>
  <si>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</si>
  <si>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</si>
  <si>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</si>
  <si>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</si>
  <si>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</si>
  <si>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</si>
  <si>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</si>
  <si>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</si>
  <si>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</si>
  <si>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</si>
  <si>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</si>
  <si>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</si>
  <si>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</si>
  <si>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</si>
  <si>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</si>
  <si>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</si>
  <si>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</si>
  <si>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</si>
  <si>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</si>
  <si>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</si>
  <si>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</si>
  <si>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</si>
  <si>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</si>
  <si>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</si>
  <si>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</si>
  <si>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</si>
  <si>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</si>
  <si>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</si>
  <si>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</si>
  <si>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</si>
  <si>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</si>
  <si>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</si>
  <si>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</si>
  <si>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</si>
  <si>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</si>
  <si>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</si>
  <si>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</si>
  <si>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</si>
  <si>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</si>
  <si>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</si>
  <si>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</si>
  <si>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</si>
  <si>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</si>
  <si>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</si>
  <si>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</si>
  <si>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</si>
  <si>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</si>
  <si>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</si>
  <si>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</si>
  <si>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</si>
  <si>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</si>
  <si>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</si>
  <si>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</si>
  <si>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</si>
  <si>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</si>
  <si>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</si>
  <si>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</si>
  <si>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</si>
  <si>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</si>
  <si>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</si>
  <si>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</si>
  <si>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</si>
  <si>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</si>
  <si>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</si>
  <si>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</si>
  <si>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</si>
  <si>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</si>
  <si>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</si>
  <si>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</si>
  <si>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</si>
  <si>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</si>
  <si>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</si>
  <si>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</si>
  <si>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</si>
  <si>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</si>
  <si>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</si>
  <si>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</si>
  <si>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</si>
  <si>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</si>
  <si>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</si>
  <si>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</si>
  <si>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</si>
  <si>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</si>
  <si>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</si>
  <si>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</si>
  <si>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</si>
  <si>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</si>
  <si>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</si>
  <si>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</si>
  <si>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</si>
  <si>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</si>
  <si>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</si>
  <si>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</si>
  <si>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</si>
  <si>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</si>
  <si>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</si>
  <si>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</si>
  <si>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</si>
  <si>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</si>
  <si>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</si>
  <si>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</si>
  <si>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</si>
  <si>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</si>
  <si>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</si>
  <si>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</si>
  <si>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</si>
  <si>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</si>
  <si>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</si>
  <si>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</si>
  <si>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</si>
  <si>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</si>
  <si>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</si>
  <si>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</si>
  <si>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</si>
  <si>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</si>
  <si>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</si>
  <si>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</si>
  <si>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</si>
  <si>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</si>
  <si>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</si>
  <si>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</si>
  <si>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</si>
  <si>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</si>
  <si>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</si>
  <si>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</si>
  <si>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</si>
  <si>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</si>
  <si>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</si>
  <si>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</si>
  <si>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</si>
  <si>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</si>
  <si>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</si>
  <si>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</si>
  <si>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</si>
  <si>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</si>
  <si>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</si>
  <si>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</si>
  <si>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</si>
  <si>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</si>
  <si>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</si>
  <si>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</si>
  <si>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</si>
  <si>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</si>
  <si>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</si>
  <si>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</si>
  <si>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</si>
  <si>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</si>
  <si>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</si>
  <si>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</si>
  <si>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</si>
  <si>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</si>
  <si>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</si>
  <si>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</si>
  <si>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</si>
  <si>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</si>
  <si>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</si>
  <si>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</si>
  <si>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</si>
  <si>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</si>
  <si>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</si>
  <si>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</si>
  <si>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</si>
  <si>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</si>
  <si>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</si>
  <si>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</si>
  <si>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</si>
  <si>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</si>
  <si>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</si>
  <si>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</si>
  <si>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</si>
  <si>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</si>
  <si>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</si>
  <si>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</si>
  <si>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</si>
  <si>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</si>
  <si>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</si>
  <si>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</si>
  <si>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</si>
  <si>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</si>
  <si>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</si>
  <si>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</si>
  <si>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</si>
  <si>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</si>
  <si>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</si>
  <si>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</si>
  <si>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</si>
  <si>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</si>
  <si>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</si>
  <si>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</si>
  <si>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</si>
  <si>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</si>
  <si>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</si>
  <si>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</si>
  <si>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</si>
  <si>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</si>
  <si>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</si>
  <si>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</si>
  <si>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</si>
  <si>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</si>
  <si>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</si>
  <si>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</si>
  <si>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</si>
  <si>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</si>
  <si>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</si>
  <si>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</si>
  <si>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</si>
  <si>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</si>
  <si>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</si>
  <si>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</si>
  <si>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</si>
  <si>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</si>
  <si>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</si>
  <si>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</si>
  <si>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</si>
  <si>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</si>
  <si>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</si>
  <si>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</si>
  <si>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</si>
  <si>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</si>
  <si>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</si>
  <si>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</si>
  <si>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</si>
  <si>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</si>
  <si>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</si>
  <si>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</si>
  <si>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</si>
  <si>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</si>
  <si>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</si>
  <si>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</si>
  <si>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</si>
  <si>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</si>
  <si>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</si>
  <si>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</si>
  <si>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</si>
  <si>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</si>
  <si>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</si>
  <si>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</si>
  <si>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</si>
  <si>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</si>
  <si>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</si>
  <si>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</si>
  <si>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</si>
  <si>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</si>
  <si>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</si>
  <si>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</si>
  <si>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</si>
  <si>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</si>
  <si>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</si>
  <si>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</si>
  <si>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</si>
  <si>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</si>
  <si>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</si>
  <si>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</si>
  <si>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</si>
  <si>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</si>
  <si>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</si>
  <si>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</si>
  <si>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</si>
  <si>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</si>
  <si>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</si>
  <si>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</si>
  <si>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</si>
  <si>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</si>
  <si>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</si>
  <si>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</si>
  <si>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</si>
  <si>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</si>
  <si>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</si>
  <si>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</si>
  <si>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</si>
  <si>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</si>
  <si>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</si>
  <si>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</si>
  <si>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</si>
  <si>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</si>
  <si>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</si>
  <si>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</si>
  <si>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</si>
  <si>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</si>
  <si>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</si>
  <si>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</si>
  <si>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</si>
  <si>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</si>
  <si>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</si>
  <si>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</si>
  <si>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</si>
  <si>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</si>
  <si>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</si>
  <si>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</si>
  <si>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</si>
  <si>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</si>
  <si>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</si>
  <si>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</si>
  <si>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</si>
  <si>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</si>
  <si>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</si>
  <si>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</si>
  <si>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</si>
  <si>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</si>
  <si>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</si>
  <si>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</si>
  <si>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</si>
  <si>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</si>
  <si>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</si>
  <si>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</si>
  <si>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</si>
  <si>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</si>
  <si>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</si>
  <si>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</si>
  <si>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</si>
  <si>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</si>
  <si>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</si>
  <si>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</si>
  <si>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</si>
  <si>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</si>
  <si>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</si>
  <si>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</si>
  <si>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</si>
  <si>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</si>
  <si>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</si>
  <si>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</si>
  <si>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</si>
  <si>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</si>
  <si>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</si>
  <si>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</si>
  <si>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</si>
  <si>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</si>
  <si>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</si>
  <si>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</si>
  <si>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</si>
  <si>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</si>
  <si>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</si>
  <si>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</si>
  <si>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</si>
  <si>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</si>
  <si>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</si>
  <si>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</si>
  <si>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</si>
  <si>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</si>
  <si>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</si>
  <si>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</si>
  <si>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</si>
  <si>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</si>
  <si>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</si>
  <si>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</si>
  <si>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</si>
  <si>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</si>
  <si>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</si>
  <si>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</si>
  <si>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</si>
  <si>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</si>
  <si>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</si>
  <si>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</si>
  <si>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</si>
  <si>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</si>
  <si>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</si>
  <si>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</si>
  <si>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</si>
  <si>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</si>
  <si>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</si>
  <si>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</si>
  <si>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</si>
  <si>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</si>
  <si>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</si>
  <si>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</si>
  <si>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</si>
  <si>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</si>
  <si>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</si>
  <si>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</si>
  <si>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</si>
  <si>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</si>
  <si>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</si>
  <si>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</si>
  <si>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</si>
  <si>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</si>
  <si>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</si>
  <si>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</si>
  <si>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</si>
  <si>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</si>
  <si>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</si>
  <si>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</si>
  <si>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</si>
  <si>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</si>
  <si>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</si>
  <si>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</si>
  <si>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</si>
  <si>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</si>
  <si>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</si>
  <si>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</si>
  <si>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</si>
  <si>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</si>
  <si>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</si>
  <si>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</si>
  <si>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</si>
  <si>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</si>
  <si>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</si>
  <si>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</si>
  <si>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</si>
  <si>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</si>
  <si>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</si>
  <si>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</si>
  <si>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</si>
  <si>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</si>
  <si>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</si>
  <si>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</si>
  <si>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</si>
  <si>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</si>
  <si>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</si>
  <si>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</si>
  <si>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</si>
  <si>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</si>
  <si>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</si>
  <si>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</si>
  <si>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</si>
  <si>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</si>
  <si>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</si>
  <si>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</si>
  <si>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</si>
  <si>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</si>
  <si>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</si>
  <si>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</si>
  <si>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</si>
  <si>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</si>
  <si>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</si>
  <si>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</si>
  <si>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</si>
  <si>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</si>
  <si>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</si>
  <si>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</si>
  <si>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</si>
  <si>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</si>
  <si>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</si>
  <si>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</si>
  <si>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</si>
  <si>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</si>
  <si>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</si>
  <si>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</si>
  <si>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</si>
  <si>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</si>
  <si>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</si>
  <si>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</si>
  <si>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</si>
  <si>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</si>
  <si>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</si>
  <si>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</si>
  <si>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</si>
  <si>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</si>
  <si>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</si>
  <si>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</si>
  <si>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</si>
  <si>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</si>
  <si>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</si>
  <si>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</si>
  <si>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</si>
  <si>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</si>
  <si>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</si>
  <si>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</si>
  <si>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</si>
  <si>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</si>
  <si>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</si>
  <si>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</si>
  <si>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</si>
  <si>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</si>
  <si>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</si>
  <si>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</si>
  <si>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</si>
  <si>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</si>
  <si>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</si>
  <si>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</si>
  <si>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</si>
  <si>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</si>
  <si>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</si>
  <si>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</si>
  <si>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</si>
  <si>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</si>
  <si>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</si>
  <si>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</si>
  <si>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</si>
  <si>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</si>
  <si>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</si>
  <si>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</si>
  <si>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</si>
  <si>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</si>
  <si>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</si>
  <si>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</si>
  <si>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</si>
  <si>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</si>
  <si>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</si>
  <si>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</si>
  <si>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</si>
  <si>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</si>
  <si>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</si>
  <si>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</si>
  <si>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</si>
  <si>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</si>
  <si>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</si>
  <si>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</si>
  <si>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</si>
  <si>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</si>
  <si>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</si>
  <si>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</si>
  <si>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</si>
  <si>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</si>
  <si>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</si>
  <si>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</si>
  <si>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</si>
  <si>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</si>
  <si>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</si>
  <si>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</si>
  <si>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</si>
  <si>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</si>
  <si>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</si>
  <si>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</si>
  <si>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</si>
  <si>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</si>
  <si>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</si>
  <si>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</si>
  <si>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</si>
  <si>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</si>
  <si>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</si>
  <si>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</si>
  <si>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</si>
  <si>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</si>
  <si>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</si>
  <si>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</si>
  <si>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</si>
  <si>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</si>
  <si>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</si>
  <si>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</si>
  <si>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</si>
  <si>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</si>
  <si>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</si>
  <si>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</si>
  <si>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</si>
  <si>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</si>
  <si>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</si>
  <si>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</si>
  <si>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</si>
  <si>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</si>
  <si>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</si>
  <si>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</si>
  <si>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</si>
  <si>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</si>
  <si>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</si>
  <si>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</si>
  <si>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</si>
  <si>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</si>
  <si>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</si>
  <si>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</si>
  <si>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</si>
  <si>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</si>
  <si>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</si>
  <si>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</si>
  <si>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</si>
  <si>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</si>
  <si>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</si>
  <si>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</si>
  <si>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</si>
  <si>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</si>
  <si>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</si>
  <si>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</si>
  <si>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</si>
  <si>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</si>
  <si>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</si>
  <si>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</si>
  <si>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</si>
  <si>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</si>
  <si>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</si>
  <si>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</si>
  <si>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</si>
  <si>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</si>
  <si>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</si>
  <si>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</si>
  <si>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</si>
  <si>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</si>
  <si>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</si>
  <si>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</si>
  <si>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</si>
  <si>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</si>
  <si>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</si>
  <si>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</si>
  <si>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</si>
  <si>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</si>
  <si>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</si>
  <si>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</si>
  <si>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</si>
  <si>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</si>
  <si>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</si>
  <si>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</si>
  <si>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</si>
  <si>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</si>
  <si>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</si>
  <si>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</si>
  <si>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</si>
  <si>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</si>
  <si>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</si>
  <si>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</si>
  <si>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</si>
  <si>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</si>
  <si>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</si>
  <si>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</si>
  <si>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</si>
  <si>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</si>
  <si>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</si>
  <si>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</si>
  <si>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</si>
  <si>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</si>
  <si>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</si>
  <si>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</si>
  <si>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</si>
  <si>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</si>
  <si>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</si>
  <si>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</si>
  <si>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</si>
  <si>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</si>
  <si>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</si>
  <si>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</si>
  <si>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</si>
  <si>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</si>
  <si>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</si>
  <si>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</si>
  <si>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</si>
  <si>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</si>
  <si>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</si>
  <si>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</si>
  <si>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</si>
  <si>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</si>
  <si>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</si>
  <si>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</si>
  <si>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</si>
  <si>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</si>
  <si>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</si>
  <si>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</si>
  <si>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</si>
  <si>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</si>
  <si>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</si>
  <si>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</si>
  <si>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</si>
  <si>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</si>
  <si>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</si>
  <si>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</si>
  <si>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</si>
  <si>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</si>
  <si>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</si>
  <si>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</si>
  <si>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</si>
  <si>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</si>
  <si>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</si>
  <si>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</si>
  <si>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</si>
  <si>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</si>
  <si>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</si>
  <si>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</si>
  <si>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</si>
  <si>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</si>
  <si>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</si>
  <si>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</si>
  <si>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</si>
  <si>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</si>
  <si>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</si>
  <si>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</si>
  <si>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</si>
  <si>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</si>
  <si>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</si>
  <si>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</si>
  <si>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</si>
  <si>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</si>
  <si>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</si>
  <si>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</si>
  <si>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</si>
  <si>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</si>
  <si>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</si>
  <si>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</si>
  <si>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</si>
  <si>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</si>
  <si>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</si>
  <si>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</si>
  <si>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</si>
  <si>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</si>
  <si>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</si>
  <si>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</si>
  <si>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</si>
  <si>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</si>
  <si>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</si>
  <si>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</si>
  <si>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</si>
  <si>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</si>
  <si>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</si>
  <si>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</si>
  <si>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</si>
  <si>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</si>
  <si>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</si>
  <si>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</si>
  <si>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</si>
  <si>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</si>
  <si>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</si>
  <si>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</si>
  <si>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</si>
  <si>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</si>
  <si>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</si>
  <si>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</si>
  <si>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</si>
  <si>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</si>
  <si>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</si>
  <si>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</si>
  <si>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</si>
  <si>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</si>
  <si>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</si>
  <si>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</si>
  <si>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</si>
  <si>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</si>
  <si>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</si>
  <si>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</si>
  <si>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</si>
  <si>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</si>
  <si>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</si>
  <si>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</si>
  <si>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</si>
  <si>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</si>
  <si>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</si>
  <si>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</si>
  <si>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</si>
  <si>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</si>
  <si>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</si>
  <si>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</si>
  <si>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</si>
  <si>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</si>
  <si>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</si>
  <si>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</si>
  <si>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</si>
  <si>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</si>
  <si>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</si>
  <si>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</si>
  <si>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</si>
  <si>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</si>
  <si>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</si>
  <si>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</si>
  <si>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</si>
  <si>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</si>
  <si>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</si>
  <si>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</si>
  <si>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</si>
  <si>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</si>
  <si>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</si>
  <si>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</si>
  <si>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</si>
  <si>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</si>
  <si>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</si>
  <si>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</si>
  <si>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</si>
  <si>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</si>
  <si>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</si>
  <si>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</si>
  <si>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</si>
  <si>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</si>
  <si>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</si>
  <si>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</si>
  <si>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</si>
  <si>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</si>
  <si>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</si>
  <si>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</si>
  <si>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</si>
  <si>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</si>
  <si>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</si>
  <si>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</si>
  <si>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</si>
  <si>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</si>
  <si>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</si>
  <si>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</si>
  <si>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</si>
  <si>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</si>
  <si>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</si>
  <si>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</si>
  <si>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</si>
  <si>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</si>
  <si>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</si>
  <si>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</si>
  <si>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</si>
  <si>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</si>
  <si>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</si>
  <si>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</si>
  <si>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</si>
  <si>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</si>
  <si>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</si>
  <si>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</si>
  <si>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</si>
  <si>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</si>
  <si>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</si>
  <si>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</si>
  <si>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</si>
  <si>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</si>
  <si>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</si>
  <si>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</si>
  <si>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</si>
  <si>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</si>
  <si>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</si>
  <si>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</si>
  <si>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</si>
  <si>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</si>
  <si>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</si>
  <si>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</si>
  <si>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</si>
  <si>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</si>
  <si>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</si>
  <si>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</si>
  <si>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</si>
  <si>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</si>
  <si>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</si>
  <si>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</si>
  <si>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</si>
  <si>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</si>
  <si>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</si>
  <si>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</si>
  <si>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</si>
  <si>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</si>
  <si>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</si>
  <si>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</si>
  <si>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</si>
  <si>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</si>
  <si>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</si>
  <si>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</si>
  <si>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</si>
  <si>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</si>
  <si>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</si>
  <si>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</si>
  <si>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</si>
  <si>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</si>
  <si>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</si>
  <si>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</si>
  <si>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</si>
  <si>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</si>
  <si>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</si>
  <si>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</si>
  <si>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</si>
  <si>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</si>
  <si>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</si>
  <si>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</si>
  <si>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</si>
  <si>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</si>
  <si>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</si>
  <si>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</si>
  <si>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</si>
  <si>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</si>
  <si>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</si>
  <si>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</si>
  <si>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</si>
  <si>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</si>
  <si>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</si>
  <si>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</si>
  <si>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</si>
  <si>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</si>
  <si>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</si>
  <si>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</si>
  <si>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</si>
  <si>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</si>
  <si>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</si>
  <si>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</si>
  <si>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</si>
  <si>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</si>
  <si>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</si>
  <si>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</si>
  <si>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</si>
  <si>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</si>
  <si>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</si>
  <si>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</si>
  <si>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</si>
  <si>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</si>
  <si>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</si>
  <si>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</si>
  <si>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</si>
  <si>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</si>
  <si>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</si>
  <si>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</si>
  <si>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</si>
  <si>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</si>
  <si>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</si>
  <si>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</si>
  <si>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</si>
  <si>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</si>
  <si>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</si>
  <si>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</si>
  <si>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</si>
  <si>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</si>
  <si>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</si>
  <si>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</si>
  <si>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</si>
  <si>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</si>
  <si>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</si>
  <si>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</si>
  <si>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</si>
  <si>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</si>
  <si>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</si>
  <si>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</si>
  <si>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</si>
  <si>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</si>
  <si>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</si>
  <si>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</si>
  <si>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</si>
  <si>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</si>
  <si>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</si>
  <si>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</si>
  <si>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</si>
  <si>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</si>
  <si>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</si>
  <si>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</si>
  <si>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</si>
  <si>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</si>
  <si>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</si>
  <si>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</si>
  <si>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</si>
  <si>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</si>
  <si>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</si>
  <si>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</si>
  <si>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</si>
  <si>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</si>
  <si>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</si>
  <si>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</si>
  <si>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</si>
  <si>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</si>
  <si>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</si>
  <si>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</si>
  <si>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</si>
  <si>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</si>
  <si>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</si>
  <si>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</si>
  <si>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</si>
  <si>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</si>
  <si>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</si>
  <si>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</si>
  <si>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</si>
  <si>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</si>
  <si>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</si>
  <si>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</si>
  <si>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</si>
  <si>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</si>
  <si>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</si>
  <si>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</si>
  <si>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</si>
  <si>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</si>
  <si>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</si>
  <si>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</si>
  <si>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</si>
  <si>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</si>
  <si>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</si>
  <si>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</si>
  <si>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</si>
  <si>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</si>
  <si>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</si>
  <si>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</si>
  <si>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</si>
  <si>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</si>
  <si>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</si>
  <si>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</si>
  <si>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</si>
  <si>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</si>
  <si>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</si>
  <si>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</si>
  <si>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</si>
  <si>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</si>
  <si>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</si>
  <si>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</si>
  <si>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</si>
  <si>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</si>
  <si>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</si>
  <si>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</si>
  <si>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</si>
  <si>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</si>
  <si>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</si>
  <si>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</si>
  <si>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</si>
  <si>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</si>
  <si>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</si>
  <si>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</si>
  <si>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</si>
  <si>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</si>
  <si>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</si>
  <si>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</si>
  <si>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</si>
  <si>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</si>
  <si>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</si>
  <si>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</si>
  <si>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</si>
  <si>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</si>
  <si>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</si>
  <si>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</si>
  <si>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</si>
  <si>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</si>
  <si>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</si>
  <si>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</si>
  <si>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</si>
  <si>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</si>
  <si>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</si>
  <si>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</si>
  <si>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</si>
  <si>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</si>
  <si>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</si>
  <si>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</si>
  <si>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</si>
  <si>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</si>
  <si>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</si>
  <si>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</si>
  <si>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</si>
  <si>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</si>
  <si>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</si>
  <si>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</si>
  <si>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</si>
  <si>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</si>
  <si>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</si>
  <si>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</si>
  <si>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</si>
  <si>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</si>
  <si>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</si>
  <si>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</si>
  <si>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</si>
  <si>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</si>
  <si>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</si>
  <si>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</si>
  <si>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</si>
  <si>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</si>
  <si>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</si>
  <si>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</si>
  <si>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</si>
  <si>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</si>
  <si>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</si>
  <si>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</si>
  <si>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</si>
  <si>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</si>
  <si>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</si>
  <si>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</si>
  <si>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</si>
  <si>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</si>
  <si>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</si>
  <si>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</si>
  <si>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</si>
  <si>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</si>
  <si>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</si>
  <si>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</si>
  <si>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</si>
  <si>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</si>
  <si>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</si>
  <si>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</si>
  <si>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</si>
  <si>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</si>
  <si>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</si>
  <si>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</si>
  <si>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</si>
  <si>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</si>
  <si>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</si>
  <si>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</si>
  <si>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</si>
  <si>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</si>
  <si>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</si>
  <si>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</si>
  <si>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</si>
  <si>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</si>
  <si>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</si>
  <si>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</si>
  <si>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</si>
  <si>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</si>
  <si>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</si>
  <si>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</si>
  <si>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</si>
  <si>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</si>
  <si>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</si>
  <si>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</si>
  <si>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</si>
  <si>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</si>
  <si>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</si>
  <si>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</si>
  <si>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</si>
  <si>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</si>
  <si>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</si>
  <si>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</si>
  <si>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</si>
  <si>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</si>
  <si>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</si>
  <si>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</si>
  <si>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</si>
  <si>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</si>
  <si>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</si>
  <si>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</si>
  <si>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</si>
  <si>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</si>
  <si>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</si>
  <si>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</si>
  <si>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</si>
  <si>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</si>
  <si>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</si>
  <si>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</si>
  <si>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</si>
  <si>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</si>
  <si>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</si>
  <si>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</si>
  <si>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</si>
  <si>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</si>
  <si>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</si>
  <si>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</si>
  <si>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</si>
  <si>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</si>
  <si>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</si>
  <si>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</si>
  <si>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</si>
  <si>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</si>
  <si>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</si>
  <si>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</si>
  <si>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</si>
  <si>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</si>
  <si>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</si>
  <si>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</si>
  <si>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</si>
  <si>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</si>
  <si>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</si>
  <si>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</si>
  <si>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</si>
  <si>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</si>
  <si>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</si>
  <si>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</si>
  <si>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</si>
  <si>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</si>
  <si>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</si>
  <si>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</si>
  <si>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</si>
  <si>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</si>
  <si>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</si>
  <si>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</si>
  <si>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</si>
  <si>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</si>
  <si>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</si>
  <si>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</si>
  <si>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</si>
  <si>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</si>
  <si>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</si>
  <si>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</si>
  <si>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</si>
  <si>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</si>
  <si>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</si>
  <si>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</si>
  <si>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</si>
  <si>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</si>
  <si>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</si>
  <si>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</si>
  <si>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</si>
  <si>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</si>
  <si>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</si>
  <si>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</si>
  <si>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</si>
  <si>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</si>
  <si>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</si>
  <si>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</si>
  <si>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</si>
  <si>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</si>
  <si>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</si>
  <si>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</si>
  <si>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</si>
  <si>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</si>
  <si>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</si>
  <si>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</si>
  <si>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</si>
  <si>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</si>
  <si>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</si>
  <si>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</si>
  <si>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</si>
  <si>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</si>
  <si>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</si>
  <si>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</si>
  <si>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</si>
  <si>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</si>
  <si>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</si>
  <si>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</si>
  <si>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</si>
  <si>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</si>
  <si>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</si>
  <si>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</si>
  <si>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</si>
  <si>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</si>
  <si>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</si>
  <si>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</si>
  <si>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</si>
  <si>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</si>
  <si>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</si>
  <si>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</si>
  <si>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</si>
  <si>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</si>
  <si>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</si>
  <si>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</si>
  <si>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</si>
  <si>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</si>
  <si>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</si>
  <si>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</si>
  <si>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</si>
  <si>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</si>
  <si>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</si>
  <si>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</si>
  <si>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</si>
  <si>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</si>
  <si>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</si>
  <si>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</si>
  <si>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</si>
  <si>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</si>
  <si>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</si>
  <si>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</si>
  <si>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</si>
  <si>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</si>
  <si>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</si>
  <si>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</si>
  <si>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</si>
  <si>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</si>
  <si>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</si>
  <si>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</si>
  <si>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</si>
  <si>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</si>
  <si>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</si>
  <si>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</si>
  <si>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</si>
  <si>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</si>
  <si>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</si>
  <si>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</si>
  <si>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</si>
  <si>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</si>
  <si>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</si>
  <si>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</si>
  <si>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</si>
  <si>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</si>
  <si>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</si>
  <si>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</si>
  <si>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</si>
  <si>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</si>
  <si>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</si>
  <si>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</si>
  <si>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</si>
  <si>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</si>
  <si>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</si>
  <si>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</si>
  <si>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</si>
  <si>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</si>
  <si>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</si>
  <si>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</si>
  <si>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</si>
  <si>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</si>
  <si>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</si>
  <si>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</si>
  <si>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</si>
  <si>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</si>
  <si>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</si>
  <si>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</si>
  <si>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</si>
  <si>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</si>
  <si>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</si>
  <si>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</si>
  <si>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</si>
  <si>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</si>
  <si>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</si>
  <si>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</si>
  <si>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</si>
  <si>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</si>
  <si>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</si>
  <si>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</si>
  <si>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</si>
  <si>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</si>
  <si>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</si>
  <si>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</si>
  <si>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</si>
  <si>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</si>
  <si>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</si>
  <si>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</si>
  <si>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</si>
  <si>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</si>
  <si>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</si>
  <si>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</si>
  <si>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</si>
  <si>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</si>
  <si>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</si>
  <si>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</si>
  <si>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</si>
  <si>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</si>
  <si>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</si>
  <si>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</si>
  <si>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</si>
  <si>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</si>
  <si>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</si>
  <si>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</si>
  <si>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</si>
  <si>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</si>
  <si>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</si>
  <si>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</si>
  <si>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</si>
  <si>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</si>
  <si>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</si>
  <si>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</si>
  <si>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</si>
  <si>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</si>
  <si>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</si>
  <si>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</si>
  <si>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</si>
  <si>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</si>
  <si>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</si>
  <si>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</si>
  <si>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</si>
  <si>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</si>
  <si>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</si>
  <si>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</si>
  <si>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</si>
  <si>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</si>
  <si>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</si>
  <si>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</si>
  <si>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</si>
  <si>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</si>
  <si>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</si>
  <si>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</si>
  <si>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</si>
  <si>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</si>
  <si>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</si>
  <si>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</si>
  <si>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</si>
  <si>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</si>
  <si>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</si>
  <si>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</si>
  <si>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</si>
  <si>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</si>
  <si>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</si>
  <si>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</si>
  <si>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</si>
  <si>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</si>
  <si>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</si>
  <si>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</si>
  <si>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</si>
  <si>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</si>
  <si>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</si>
  <si>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</si>
  <si>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</si>
  <si>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</si>
  <si>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</si>
  <si>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</si>
  <si>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</si>
  <si>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</si>
  <si>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</si>
  <si>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</si>
  <si>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</si>
  <si>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</si>
  <si>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</si>
  <si>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</si>
  <si>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</si>
  <si>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</si>
  <si>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</si>
  <si>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</si>
  <si>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</si>
  <si>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</si>
  <si>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</si>
  <si>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</si>
  <si>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</si>
  <si>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</si>
  <si>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</si>
  <si>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</si>
  <si>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</si>
  <si>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</si>
  <si>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</si>
  <si>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</si>
  <si>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</si>
  <si>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</si>
  <si>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</si>
  <si>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</si>
  <si>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</si>
  <si>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</si>
  <si>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</si>
  <si>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</si>
  <si>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</si>
  <si>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</si>
  <si>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</si>
  <si>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</si>
  <si>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</si>
  <si>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</si>
  <si>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</si>
  <si>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</si>
  <si>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</si>
  <si>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</si>
  <si>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</si>
  <si>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</si>
  <si>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</si>
  <si>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</si>
  <si>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</si>
  <si>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</si>
  <si>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</si>
  <si>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</si>
  <si>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</si>
  <si>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</si>
  <si>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</si>
  <si>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</si>
  <si>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</si>
  <si>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</si>
  <si>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</si>
  <si>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</si>
  <si>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</si>
  <si>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</si>
  <si>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</si>
  <si>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</si>
  <si>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</si>
  <si>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</si>
  <si>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</si>
  <si>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</si>
  <si>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</si>
  <si>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</si>
  <si>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</si>
  <si>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</si>
  <si>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</si>
  <si>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</si>
  <si>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</si>
  <si>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</si>
  <si>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</si>
  <si>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</si>
  <si>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</si>
  <si>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</si>
  <si>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</si>
  <si>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</si>
  <si>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</si>
  <si>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</si>
  <si>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</si>
  <si>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</si>
  <si>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</si>
  <si>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</si>
  <si>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</si>
  <si>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</si>
  <si>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</si>
  <si>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</si>
  <si>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</si>
  <si>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</si>
  <si>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</si>
  <si>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</si>
  <si>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</si>
  <si>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</si>
  <si>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</si>
  <si>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</si>
  <si>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</si>
  <si>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</si>
  <si>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</si>
  <si>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</si>
  <si>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</si>
  <si>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</si>
  <si>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</si>
  <si>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</si>
  <si>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</si>
  <si>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</si>
  <si>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</si>
  <si>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</si>
  <si>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</si>
  <si>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</si>
  <si>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</si>
  <si>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</si>
  <si>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</si>
  <si>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</si>
  <si>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</si>
  <si>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</si>
  <si>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</si>
  <si>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</si>
  <si>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</si>
  <si>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</si>
  <si>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</si>
  <si>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</si>
  <si>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</si>
  <si>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</si>
  <si>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</si>
  <si>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</si>
  <si>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</si>
  <si>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</si>
  <si>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</si>
  <si>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</si>
  <si>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</si>
  <si>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</si>
  <si>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</si>
  <si>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</si>
  <si>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</si>
  <si>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</si>
  <si>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</si>
  <si>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</si>
  <si>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</si>
  <si>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</si>
  <si>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</si>
  <si>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</si>
  <si>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</si>
  <si>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</si>
  <si>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</si>
  <si>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</si>
  <si>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</si>
  <si>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</si>
  <si>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</si>
  <si>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</si>
  <si>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</si>
  <si>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</si>
  <si>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</si>
  <si>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</si>
  <si>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</si>
  <si>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</si>
  <si>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</si>
  <si>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</si>
  <si>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</si>
  <si>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</si>
  <si>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</si>
  <si>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</si>
  <si>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</si>
  <si>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</si>
  <si>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</si>
  <si>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</si>
  <si>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</si>
  <si>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</si>
  <si>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</si>
  <si>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</si>
  <si>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</si>
  <si>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</si>
  <si>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</si>
  <si>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</si>
  <si>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</si>
  <si>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</si>
  <si>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</si>
  <si>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</si>
  <si>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</si>
  <si>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</si>
  <si>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</si>
  <si>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</si>
  <si>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</si>
  <si>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</si>
  <si>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</si>
  <si>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</si>
  <si>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</si>
  <si>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</si>
  <si>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</si>
  <si>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</si>
  <si>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</si>
  <si>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</si>
  <si>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</si>
  <si>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</si>
  <si>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</si>
  <si>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</si>
  <si>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</si>
  <si>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</si>
  <si>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</si>
  <si>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</si>
  <si>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</si>
  <si>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</si>
  <si>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</si>
  <si>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</si>
  <si>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</si>
  <si>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</si>
  <si>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</si>
  <si>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</si>
  <si>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</si>
  <si>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</si>
  <si>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</si>
  <si>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</si>
  <si>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</si>
  <si>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</si>
  <si>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</si>
  <si>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</si>
  <si>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</si>
  <si>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</si>
  <si>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</si>
  <si>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</si>
  <si>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</si>
  <si>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</si>
  <si>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</si>
  <si>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</si>
  <si>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</si>
  <si>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</si>
  <si>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</si>
  <si>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</si>
  <si>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</si>
  <si>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</si>
  <si>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</si>
  <si>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</si>
  <si>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</si>
  <si>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</si>
  <si>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</si>
  <si>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</si>
  <si>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</si>
  <si>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</si>
  <si>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</si>
  <si>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</si>
  <si>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</si>
  <si>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</si>
  <si>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</si>
  <si>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</si>
  <si>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</si>
  <si>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</si>
  <si>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</si>
  <si>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</si>
  <si>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</si>
  <si>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</si>
  <si>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</si>
  <si>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</si>
  <si>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</si>
  <si>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</si>
  <si>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</si>
  <si>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</si>
  <si>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</si>
  <si>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</si>
  <si>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</si>
  <si>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</si>
  <si>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</si>
  <si>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</si>
  <si>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</si>
  <si>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</si>
  <si>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</si>
  <si>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</si>
  <si>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</si>
  <si>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</si>
  <si>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</si>
  <si>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</si>
  <si>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</si>
  <si>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</si>
  <si>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</si>
  <si>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</si>
  <si>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</si>
  <si>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</si>
  <si>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</si>
  <si>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</si>
  <si>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</si>
  <si>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</si>
  <si>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</si>
  <si>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</si>
  <si>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</si>
  <si>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</si>
  <si>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</si>
  <si>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</si>
  <si>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</si>
  <si>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</si>
  <si>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</si>
  <si>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</si>
  <si>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</si>
  <si>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</si>
  <si>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</si>
  <si>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</si>
  <si>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</si>
  <si>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</si>
  <si>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</si>
  <si>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</si>
  <si>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</si>
  <si>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</si>
  <si>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</si>
  <si>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</si>
  <si>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</si>
  <si>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</si>
  <si>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</si>
  <si>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</si>
  <si>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</si>
  <si>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</si>
  <si>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</si>
  <si>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</si>
  <si>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</si>
  <si>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</si>
  <si>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</si>
  <si>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</si>
  <si>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</si>
  <si>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</si>
  <si>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</si>
  <si>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</si>
  <si>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</si>
  <si>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</si>
  <si>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</si>
  <si>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</si>
  <si>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</si>
  <si>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</si>
  <si>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</si>
  <si>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</si>
  <si>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</si>
  <si>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</si>
  <si>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</si>
  <si>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</si>
  <si>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</si>
  <si>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</si>
  <si>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</si>
  <si>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</si>
  <si>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</si>
  <si>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</si>
  <si>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</si>
  <si>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</si>
  <si>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</si>
  <si>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</si>
  <si>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</si>
  <si>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</si>
  <si>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</si>
  <si>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</si>
  <si>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</si>
  <si>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</si>
  <si>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</si>
  <si>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</si>
  <si>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</si>
  <si>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</si>
  <si>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</si>
  <si>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</si>
  <si>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</si>
  <si>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</si>
  <si>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</si>
  <si>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</si>
  <si>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</si>
  <si>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</si>
  <si>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</si>
  <si>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</si>
  <si>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</si>
  <si>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</si>
  <si>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</si>
  <si>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</si>
  <si>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</si>
  <si>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</si>
  <si>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</si>
  <si>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</si>
  <si>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</si>
  <si>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</si>
  <si>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</si>
  <si>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</si>
  <si>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</si>
  <si>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</si>
  <si>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</si>
  <si>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</si>
  <si>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</si>
  <si>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</si>
  <si>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</si>
  <si>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</si>
  <si>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</si>
  <si>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</si>
  <si>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</si>
  <si>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</si>
  <si>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</si>
  <si>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</si>
  <si>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</si>
  <si>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</si>
  <si>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</si>
  <si>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</si>
  <si>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</si>
  <si>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</si>
  <si>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</si>
  <si>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</si>
  <si>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</si>
  <si>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</si>
  <si>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</si>
  <si>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</si>
  <si>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</si>
  <si>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</si>
  <si>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</si>
  <si>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</si>
  <si>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</si>
  <si>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</si>
  <si>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</si>
  <si>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</si>
  <si>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</si>
  <si>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</si>
  <si>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</si>
  <si>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</si>
  <si>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</si>
  <si>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</si>
  <si>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</si>
  <si>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</si>
  <si>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</si>
  <si>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</si>
  <si>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</si>
  <si>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</si>
  <si>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</si>
  <si>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</si>
  <si>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</si>
  <si>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</si>
  <si>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</si>
  <si>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</si>
  <si>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</si>
  <si>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</si>
  <si>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</si>
  <si>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</si>
  <si>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</si>
  <si>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</si>
  <si>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</si>
  <si>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</si>
  <si>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</si>
  <si>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</si>
  <si>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</si>
  <si>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</si>
  <si>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</si>
  <si>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</si>
  <si>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</si>
  <si>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</si>
  <si>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</si>
  <si>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</si>
  <si>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</si>
  <si>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</si>
  <si>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</si>
  <si>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</si>
  <si>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</si>
  <si>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</si>
  <si>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</si>
  <si>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</si>
  <si>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</si>
  <si>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</si>
  <si>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</si>
  <si>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</si>
  <si>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</si>
  <si>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</si>
  <si>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</si>
  <si>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</si>
  <si>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</si>
  <si>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</si>
  <si>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</si>
  <si>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</si>
  <si>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</si>
  <si>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</si>
  <si>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</si>
  <si>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</si>
  <si>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</si>
  <si>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</si>
  <si>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</si>
  <si>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</si>
  <si>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</si>
  <si>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</si>
  <si>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</si>
  <si>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</si>
  <si>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</si>
  <si>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</si>
  <si>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</si>
  <si>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</si>
  <si>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</si>
  <si>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</si>
  <si>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</si>
  <si>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</si>
  <si>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</si>
  <si>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</si>
  <si>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</si>
  <si>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</si>
  <si>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</si>
  <si>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</si>
  <si>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</si>
  <si>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</si>
  <si>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</si>
  <si>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</si>
  <si>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</si>
  <si>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</si>
  <si>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</si>
  <si>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</si>
  <si>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</si>
  <si>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</si>
  <si>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</si>
  <si>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</si>
  <si>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</si>
  <si>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</si>
  <si>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</si>
  <si>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</si>
  <si>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</si>
  <si>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</si>
  <si>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</si>
  <si>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</si>
  <si>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</si>
  <si>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</si>
  <si>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</si>
  <si>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</si>
  <si>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</si>
  <si>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</si>
  <si>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</si>
  <si>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</si>
  <si>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</si>
  <si>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</si>
  <si>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</si>
  <si>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</si>
  <si>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</si>
  <si>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</si>
  <si>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</si>
  <si>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</si>
  <si>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</si>
  <si>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</si>
  <si>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</si>
  <si>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</si>
  <si>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</si>
  <si>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</si>
  <si>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</si>
  <si>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</si>
  <si>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</si>
  <si>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</si>
  <si>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</si>
  <si>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</si>
  <si>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</si>
  <si>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</si>
  <si>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</si>
  <si>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</si>
  <si>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</si>
  <si>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</si>
  <si>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</si>
  <si>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</si>
  <si>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</si>
  <si>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</si>
  <si>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</si>
  <si>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</si>
  <si>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</si>
  <si>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</si>
  <si>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</si>
  <si>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</si>
  <si>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</si>
  <si>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</si>
  <si>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</si>
  <si>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</si>
  <si>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</si>
  <si>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</si>
  <si>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</si>
  <si>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</si>
  <si>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</si>
  <si>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</si>
  <si>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</si>
  <si>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</si>
  <si>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</si>
  <si>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</si>
  <si>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</si>
  <si>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</si>
  <si>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</si>
  <si>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</si>
  <si>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</si>
  <si>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</si>
  <si>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</si>
  <si>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</si>
  <si>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</si>
  <si>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</si>
  <si>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</si>
  <si>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</si>
  <si>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</si>
  <si>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</si>
  <si>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</si>
  <si>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</si>
  <si>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</si>
  <si>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</si>
  <si>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</si>
  <si>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</si>
  <si>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</si>
  <si>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</si>
  <si>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</si>
  <si>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</si>
  <si>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</si>
  <si>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</si>
  <si>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</si>
  <si>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</si>
  <si>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</si>
  <si>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</si>
  <si>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</si>
  <si>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</si>
  <si>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</si>
  <si>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</si>
  <si>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</si>
  <si>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</si>
  <si>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</si>
  <si>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</si>
  <si>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</si>
  <si>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</si>
  <si>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</si>
  <si>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</si>
  <si>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</si>
  <si>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</si>
  <si>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</si>
  <si>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</si>
  <si>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</si>
  <si>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</si>
  <si>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</si>
  <si>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</si>
  <si>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</si>
  <si>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</si>
  <si>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</si>
  <si>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</si>
  <si>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</si>
  <si>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</si>
  <si>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</si>
  <si>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</si>
  <si>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</si>
  <si>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</si>
  <si>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</si>
  <si>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</si>
  <si>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</si>
  <si>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</si>
  <si>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</si>
  <si>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</si>
  <si>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</si>
  <si>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</si>
  <si>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</si>
  <si>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</si>
  <si>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</si>
  <si>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</si>
  <si>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</si>
  <si>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</si>
  <si>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</si>
  <si>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</si>
  <si>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</si>
  <si>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</si>
  <si>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</si>
  <si>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</si>
  <si>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</si>
  <si>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</si>
  <si>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</si>
  <si>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</si>
  <si>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</si>
  <si>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</si>
  <si>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</si>
  <si>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</si>
  <si>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</si>
  <si>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</si>
  <si>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</si>
  <si>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</si>
  <si>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</si>
  <si>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</si>
  <si>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</si>
  <si>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</si>
  <si>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</si>
  <si>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</si>
  <si>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</si>
  <si>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</si>
  <si>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</si>
  <si>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</si>
  <si>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</si>
  <si>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</si>
  <si>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</si>
  <si>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</si>
  <si>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</si>
  <si>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</si>
  <si>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</si>
  <si>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</si>
  <si>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</si>
  <si>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</si>
  <si>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</si>
  <si>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</si>
  <si>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</si>
  <si>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</si>
  <si>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</si>
  <si>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</si>
  <si>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</si>
  <si>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</si>
  <si>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</si>
  <si>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</si>
  <si>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</si>
  <si>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</si>
  <si>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</si>
  <si>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</si>
  <si>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</si>
  <si>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</si>
  <si>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</si>
  <si>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</si>
  <si>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</si>
  <si>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</si>
  <si>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</si>
  <si>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</si>
  <si>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</si>
  <si>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</si>
  <si>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</si>
  <si>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</si>
  <si>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</si>
  <si>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</si>
  <si>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</si>
  <si>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</si>
  <si>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</si>
  <si>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</si>
  <si>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</si>
  <si>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</si>
  <si>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</si>
  <si>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</si>
  <si>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</si>
  <si>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</si>
  <si>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</si>
  <si>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</si>
  <si>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</si>
  <si>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</si>
  <si>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</si>
  <si>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</si>
  <si>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</si>
  <si>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</si>
  <si>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</si>
  <si>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</si>
  <si>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</si>
  <si>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</si>
  <si>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</si>
  <si>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</si>
  <si>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</si>
  <si>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</si>
  <si>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</si>
  <si>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</si>
  <si>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</si>
  <si>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</si>
  <si>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</si>
  <si>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</si>
  <si>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</si>
  <si>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</si>
  <si>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</si>
  <si>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</si>
  <si>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</si>
  <si>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</si>
  <si>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</si>
  <si>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</si>
  <si>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</si>
  <si>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</si>
  <si>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</si>
  <si>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</si>
  <si>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</si>
  <si>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</si>
  <si>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</si>
  <si>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</si>
  <si>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</si>
  <si>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</si>
  <si>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</si>
  <si>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</si>
  <si>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</si>
  <si>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</si>
  <si>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</si>
  <si>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</si>
  <si>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</si>
  <si>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</si>
  <si>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</si>
  <si>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</si>
  <si>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</si>
  <si>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</si>
  <si>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</si>
  <si>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</si>
  <si>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</si>
  <si>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</si>
  <si>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</si>
  <si>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</si>
  <si>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</si>
  <si>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</si>
  <si>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</si>
  <si>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</si>
  <si>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</si>
  <si>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</si>
  <si>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</si>
  <si>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</si>
  <si>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</si>
  <si>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</si>
  <si>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</si>
  <si>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</si>
  <si>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</si>
  <si>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</si>
  <si>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</si>
  <si>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</si>
  <si>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</si>
  <si>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</si>
  <si>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</si>
  <si>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</si>
  <si>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</si>
  <si>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</si>
  <si>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</si>
  <si>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</si>
  <si>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</si>
  <si>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</si>
  <si>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</si>
  <si>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</si>
  <si>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</si>
  <si>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</si>
  <si>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</si>
  <si>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</si>
  <si>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</si>
  <si>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</si>
  <si>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</si>
  <si>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</si>
  <si>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</si>
  <si>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</si>
  <si>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</si>
  <si>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</si>
  <si>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</si>
  <si>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</si>
  <si>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</si>
  <si>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</si>
  <si>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</si>
  <si>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</si>
  <si>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</si>
  <si>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</si>
  <si>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</si>
  <si>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</si>
  <si>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</si>
  <si>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</si>
  <si>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</si>
  <si>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</si>
  <si>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</si>
  <si>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</si>
  <si>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</si>
  <si>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</si>
  <si>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</si>
  <si>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</si>
  <si>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</si>
  <si>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</si>
  <si>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</si>
  <si>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</si>
  <si>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</si>
  <si>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</si>
  <si>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</si>
  <si>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</si>
  <si>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</si>
  <si>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</si>
  <si>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</si>
  <si>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</si>
  <si>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</si>
  <si>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</si>
  <si>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</si>
  <si>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</si>
  <si>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</si>
  <si>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</si>
  <si>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</si>
  <si>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</si>
  <si>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</si>
  <si>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</si>
  <si>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</si>
  <si>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</si>
  <si>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</si>
  <si>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</si>
  <si>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</si>
  <si>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</si>
  <si>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</si>
  <si>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</si>
  <si>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</si>
  <si>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</si>
  <si>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</si>
  <si>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</si>
  <si>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</si>
  <si>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</si>
  <si>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</si>
  <si>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</si>
  <si>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</si>
  <si>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</si>
  <si>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</si>
  <si>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</si>
  <si>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</si>
  <si>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</si>
  <si>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</si>
  <si>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</si>
  <si>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</si>
  <si>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</si>
  <si>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</si>
  <si>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</si>
  <si>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</si>
  <si>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</si>
  <si>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</si>
  <si>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</si>
  <si>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</si>
  <si>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</si>
  <si>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</si>
  <si>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</si>
  <si>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</si>
  <si>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</si>
  <si>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</si>
  <si>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</si>
  <si>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</si>
  <si>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</si>
  <si>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</si>
  <si>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</si>
  <si>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</si>
  <si>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</si>
  <si>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</si>
  <si>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</si>
  <si>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</si>
  <si>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</si>
  <si>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</si>
  <si>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</si>
  <si>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</si>
  <si>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</si>
  <si>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</si>
  <si>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</si>
  <si>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</si>
  <si>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</si>
  <si>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</si>
  <si>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</si>
  <si>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</si>
  <si>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</si>
  <si>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</si>
  <si>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</si>
  <si>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</si>
  <si>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</si>
  <si>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</si>
  <si>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</si>
  <si>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</si>
  <si>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</si>
  <si>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</si>
  <si>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</si>
  <si>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</si>
  <si>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</si>
  <si>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</si>
  <si>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</si>
  <si>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</si>
  <si>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</si>
  <si>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</si>
  <si>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</si>
  <si>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</si>
  <si>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</si>
  <si>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</si>
  <si>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</si>
  <si>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</si>
  <si>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</si>
  <si>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</si>
  <si>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</si>
  <si>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</si>
  <si>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</si>
  <si>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</si>
  <si>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</si>
  <si>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</si>
  <si>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</si>
  <si>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</si>
  <si>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</si>
  <si>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</si>
  <si>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</si>
  <si>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</si>
  <si>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</si>
  <si>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</si>
  <si>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</si>
  <si>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</si>
  <si>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</si>
  <si>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</si>
  <si>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</si>
  <si>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</si>
  <si>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</si>
  <si>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</si>
  <si>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</si>
  <si>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</si>
  <si>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</si>
  <si>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</si>
  <si>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</si>
  <si>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</si>
  <si>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</si>
  <si>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</si>
  <si>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</si>
  <si>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</si>
  <si>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</si>
  <si>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</si>
  <si>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</si>
  <si>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</si>
  <si>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</si>
  <si>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</si>
  <si>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</si>
  <si>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</si>
  <si>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</si>
  <si>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</si>
  <si>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</si>
  <si>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</si>
  <si>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</si>
  <si>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</si>
  <si>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</si>
  <si>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</si>
  <si>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</si>
  <si>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</si>
  <si>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</si>
  <si>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</si>
  <si>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</si>
  <si>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</si>
  <si>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</si>
  <si>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</si>
  <si>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</si>
  <si>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</si>
  <si>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</si>
  <si>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</si>
  <si>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</si>
  <si>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</si>
  <si>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</si>
  <si>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</si>
  <si>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</si>
  <si>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</si>
  <si>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</si>
  <si>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</si>
  <si>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</si>
  <si>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</si>
  <si>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</si>
  <si>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</si>
  <si>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</si>
  <si>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</si>
  <si>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</si>
  <si>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</si>
  <si>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</si>
  <si>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</si>
  <si>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</si>
  <si>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</si>
  <si>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</si>
  <si>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</si>
  <si>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</si>
  <si>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</si>
  <si>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</si>
  <si>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</si>
  <si>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</si>
  <si>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</si>
  <si>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</si>
  <si>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</si>
  <si>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</si>
  <si>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</si>
  <si>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</si>
  <si>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</si>
  <si>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</si>
  <si>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</si>
  <si>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</si>
  <si>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</si>
  <si>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</si>
  <si>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</si>
  <si>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</si>
  <si>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</si>
  <si>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</si>
  <si>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</si>
  <si>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</si>
  <si>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</si>
  <si>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</si>
  <si>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</si>
  <si>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</si>
  <si>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</si>
  <si>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</si>
  <si>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</si>
  <si>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</si>
  <si>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</si>
  <si>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</si>
  <si>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</si>
  <si>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</si>
  <si>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</si>
  <si>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</si>
  <si>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</si>
  <si>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</si>
  <si>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</si>
  <si>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</si>
  <si>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</si>
  <si>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</si>
  <si>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</si>
  <si>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</si>
  <si>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</si>
  <si>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</si>
  <si>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</si>
  <si>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</si>
  <si>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</si>
  <si>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</si>
  <si>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</si>
  <si>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</si>
  <si>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</si>
  <si>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</si>
  <si>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</si>
  <si>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</si>
  <si>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</si>
  <si>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</si>
  <si>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</si>
  <si>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</si>
  <si>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</si>
  <si>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</si>
  <si>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</si>
  <si>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</si>
  <si>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</si>
  <si>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</si>
  <si>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</si>
  <si>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</si>
  <si>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</si>
  <si>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</si>
  <si>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</si>
  <si>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</si>
  <si>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</si>
  <si>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</si>
  <si>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</si>
  <si>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</si>
  <si>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</si>
  <si>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</si>
  <si>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</si>
  <si>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</si>
  <si>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</si>
  <si>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</si>
  <si>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</si>
  <si>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</si>
  <si>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</si>
  <si>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</si>
  <si>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</si>
  <si>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</si>
  <si>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</si>
  <si>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</si>
  <si>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</si>
  <si>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</si>
  <si>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</si>
  <si>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</si>
  <si>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</si>
  <si>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</si>
  <si>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</si>
  <si>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</si>
  <si>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</si>
  <si>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</si>
  <si>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</si>
  <si>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</si>
  <si>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</si>
  <si>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</si>
  <si>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</si>
  <si>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</si>
  <si>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</si>
  <si>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</si>
  <si>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</si>
  <si>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</si>
  <si>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</si>
  <si>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</si>
  <si>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</si>
  <si>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</si>
  <si>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</si>
  <si>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</si>
  <si>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</si>
  <si>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</si>
  <si>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</si>
  <si>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</si>
  <si>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</si>
  <si>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</si>
  <si>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</si>
  <si>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</si>
  <si>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</si>
  <si>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</si>
  <si>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</si>
  <si>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</si>
  <si>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</si>
  <si>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</si>
  <si>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</si>
  <si>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</si>
  <si>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</si>
  <si>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</si>
  <si>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</si>
  <si>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</si>
  <si>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</si>
  <si>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</si>
  <si>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</si>
  <si>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</si>
  <si>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</si>
  <si>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</si>
  <si>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</si>
  <si>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</si>
  <si>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</si>
  <si>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</si>
  <si>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</si>
  <si>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</si>
  <si>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</si>
  <si>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</si>
  <si>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</si>
  <si>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</si>
  <si>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</si>
  <si>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</si>
  <si>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</si>
  <si>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</si>
  <si>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</si>
  <si>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</si>
  <si>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</si>
  <si>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</si>
  <si>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</si>
  <si>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</si>
  <si>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</si>
  <si>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</si>
  <si>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</si>
  <si>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</si>
  <si>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</si>
  <si>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</si>
  <si>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</si>
  <si>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</si>
  <si>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</si>
  <si>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</si>
  <si>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</si>
  <si>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</si>
  <si>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</si>
  <si>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</si>
  <si>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</si>
  <si>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</si>
  <si>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</si>
  <si>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</si>
  <si>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</si>
  <si>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</si>
  <si>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</si>
  <si>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</si>
  <si>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</si>
  <si>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</si>
  <si>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</si>
  <si>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</si>
  <si>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</si>
  <si>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</si>
  <si>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</si>
  <si>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</si>
  <si>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</si>
  <si>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</si>
  <si>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</si>
  <si>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</si>
  <si>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</si>
  <si>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</si>
  <si>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</si>
  <si>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</si>
  <si>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</si>
  <si>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</si>
  <si>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</si>
  <si>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</si>
  <si>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</si>
  <si>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</si>
  <si>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</si>
  <si>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</si>
  <si>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</si>
  <si>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</si>
  <si>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</si>
  <si>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</si>
  <si>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</si>
  <si>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</si>
  <si>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</si>
  <si>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</si>
  <si>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</si>
  <si>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</si>
  <si>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</si>
  <si>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</si>
  <si>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</si>
  <si>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</si>
  <si>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</si>
  <si>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</si>
  <si>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</si>
  <si>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</si>
  <si>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</si>
  <si>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</si>
  <si>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</si>
  <si>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</si>
  <si>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</si>
  <si>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</si>
  <si>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</si>
  <si>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</si>
  <si>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</si>
  <si>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</si>
  <si>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</si>
  <si>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</si>
  <si>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</si>
  <si>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</si>
  <si>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</si>
  <si>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</si>
  <si>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</si>
  <si>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</si>
  <si>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</si>
  <si>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</si>
  <si>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</si>
  <si>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</si>
  <si>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</si>
  <si>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</si>
  <si>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</si>
  <si>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</si>
  <si>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</si>
  <si>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</si>
  <si>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</si>
  <si>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</si>
  <si>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</si>
  <si>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</si>
  <si>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</si>
  <si>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</si>
  <si>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</si>
  <si>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</si>
  <si>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</si>
  <si>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</si>
  <si>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</si>
  <si>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</si>
  <si>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</si>
  <si>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</si>
  <si>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</si>
  <si>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</si>
  <si>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</si>
  <si>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</si>
  <si>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</si>
  <si>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</si>
  <si>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</si>
  <si>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</si>
  <si>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</si>
  <si>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</si>
  <si>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</si>
  <si>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</si>
  <si>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</si>
  <si>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</si>
  <si>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</si>
  <si>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</si>
  <si>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</si>
  <si>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</si>
  <si>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- 21. Pohár Slovenského krasu v orientačnom behu/ Slovak Karst cup</t>
  </si>
  <si>
    <t>DFA 125038</t>
  </si>
  <si>
    <t>31675051</t>
  </si>
  <si>
    <t>Gemgal s.r.o. Rožňava r.s.p.</t>
  </si>
  <si>
    <t>2025136</t>
  </si>
  <si>
    <t>DFA 125040</t>
  </si>
  <si>
    <t>07072025</t>
  </si>
  <si>
    <t>41286804</t>
  </si>
  <si>
    <t>Jozef Parditka - CENTER</t>
  </si>
  <si>
    <t>DFA 125045</t>
  </si>
  <si>
    <t>208210077</t>
  </si>
  <si>
    <t>Oland Europe ltd.</t>
  </si>
  <si>
    <t>Ubytovanie organizátorov pre Pohár Slovenského krasu v dňoch 24.7. - 27.7.2025; 24.7.2025 - 15 osôb; 25.7.2025 - 46 osôb; 26.7.2025 - 48 osôb</t>
  </si>
  <si>
    <t>Organizátorské tričká na Pohar Slovenského krasu - 70 ks</t>
  </si>
  <si>
    <t>DFA 125036</t>
  </si>
  <si>
    <t>25011</t>
  </si>
  <si>
    <t>Stravovanie organizátorov pre Pohár Slovenského krasu v  dňoch 25.7. - 27.7.2025;  25.7.2025 - 60 porcií; 26.7.2025 - 61 porcií; 27.7.2025 - 63 porcií</t>
  </si>
  <si>
    <t>Prenájom chemického mobilného WC  zariadenia  so servisom a dopravou v dňoch 24.7. - 27.7.2025</t>
  </si>
  <si>
    <t>36733431</t>
  </si>
  <si>
    <t xml:space="preserve">EBEN RV, s.r.o. </t>
  </si>
  <si>
    <t>DFA 125042</t>
  </si>
  <si>
    <t>VF202501008</t>
  </si>
  <si>
    <t>Technické zabezpečenie podujatia Pohár Slovenského krasu v dňoch  24.7. -27.7.2025</t>
  </si>
  <si>
    <t>31673732</t>
  </si>
  <si>
    <t>KOVOPLAST KE, s.r.o.</t>
  </si>
  <si>
    <t>DFA</t>
  </si>
  <si>
    <t>Dodávateľská faktúra</t>
  </si>
  <si>
    <t>DFA 125043</t>
  </si>
  <si>
    <t>225017</t>
  </si>
  <si>
    <t>prenájom stanov a pivných setov pre Pohár Slovenského krasu v dňoch 25.7. - 27.7.2025 v sume 175,- EUR. Preprava - 70,40 EUR</t>
  </si>
  <si>
    <t>00328782</t>
  </si>
  <si>
    <t>Obec Silica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</si>
</sst>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48" val="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19"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Klub orientačného behu ATU Košice, Watsonova 1912/4A, Košice, 040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51565153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C48" sqref="C48"/>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t="s">
        <v>3022</v>
      </c>
      <c r="B37" s="63" t="s">
        <v>3023</v>
      </c>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7"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45838</v>
      </c>
      <c r="D1" s="26"/>
      <c r="G1" s="252">
        <v>45688</v>
      </c>
    </row>
    <row r="2" spans="1:7" ht="15" x14ac:dyDescent="0.25">
      <c r="A2" s="28"/>
      <c r="B2" s="28"/>
      <c r="G2" s="252">
        <v>45716</v>
      </c>
    </row>
    <row r="3" spans="1:7" ht="14.25" x14ac:dyDescent="0.2">
      <c r="A3" s="30" t="s">
        <v>312</v>
      </c>
      <c r="B3" s="338" t="str">
        <f>INDEX(Adr!B:B,Doklady!B102+1)</f>
        <v>Klub orientačného behu ATU Košice</v>
      </c>
      <c r="C3" s="338"/>
      <c r="D3" s="338"/>
      <c r="G3" s="252">
        <v>45747</v>
      </c>
    </row>
    <row r="4" spans="1:7" ht="14.25" x14ac:dyDescent="0.2">
      <c r="A4" s="30" t="s">
        <v>313</v>
      </c>
      <c r="B4" s="29" t="str">
        <f>RIGHT("0000"&amp;INDEX(Adr!A:A,Doklady!B102+1),8)</f>
        <v>51565153</v>
      </c>
      <c r="G4" s="252">
        <v>45777</v>
      </c>
    </row>
    <row r="5" spans="1:7" ht="14.25" x14ac:dyDescent="0.2">
      <c r="A5" s="30" t="s">
        <v>314</v>
      </c>
      <c r="B5" s="29" t="str">
        <f>INDEX(Adr!D:D,Doklady!B102+1)&amp;", "&amp;INDEX(Adr!E:E,Doklady!B102+1)</f>
        <v>Watsonova 1912/4A,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7200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7200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3"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INDEX(Adr!B2:B244,Doklady!B102)</f>
        <v>Klub orientačného behu ATU Košice</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51565153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Watsonova 1912/4A, Košice, 040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7200</v>
      </c>
      <c r="D12" s="126">
        <f>C12-E12</f>
        <v>7200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7200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21. Pohár Slovenského krasu v orientačnom behu/ Slovak Karst cup</v>
      </c>
      <c r="C53" s="73">
        <f>IF(A53&lt;&gt;"",INDEX(FP!D:D,Doklady!B$2+(ROW()-53)),"")</f>
        <v>7200</v>
      </c>
      <c r="D53" s="73">
        <f>IF(A53&lt;&gt;"",Doklady!I1-Doklady!J1,"")</f>
        <v>7199.9999999999991</v>
      </c>
      <c r="E53" s="73">
        <f>IF(A53&lt;&gt;"",MIN(D53,C53)*Doklady!C1/(1-Doklady!C1),"")</f>
        <v>0</v>
      </c>
      <c r="F53" s="71">
        <f>IF(A53&lt;&gt;"",Doklady!J1,"")</f>
        <v>0</v>
      </c>
      <c r="G53" s="73">
        <f>+IFERROR(HLOOKUP(IF(RIGHT(B53,15)="bežné transfery",LEFT(B53,LEN(B53)-18),0),$J$40:$K$42,3,0),MIN(C53,D53))</f>
        <v>7199.9999999999991</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7200</v>
      </c>
      <c r="D130" s="228">
        <f t="shared" ref="D130:I130" si="9">SUM(D53:D129)</f>
        <v>7199.9999999999991</v>
      </c>
      <c r="E130" s="228">
        <f t="shared" si="9"/>
        <v>0</v>
      </c>
      <c r="F130" s="228">
        <f t="shared" si="9"/>
        <v>0</v>
      </c>
      <c r="G130" s="228">
        <f t="shared" si="9"/>
        <v>7199.9999999999991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I116" sqref="I11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- 21. Pohár Slovenského krasu v orientačnom behu/ Slovak Karst cup</v>
      </c>
      <c r="B1" s="232" t="str">
        <f>INDEX(Adr!A:A,B102+1)</f>
        <v>51565153</v>
      </c>
      <c r="C1" s="233">
        <f>IF(ROW()&lt;=B$3,INDEX(FP!E:E,B$2+ROW()-1),"")</f>
        <v>0</v>
      </c>
      <c r="D1" s="234" t="str">
        <f>IF(ROW()&lt;=B$3,INDEX(FP!F:F,B$2+ROW()-1),"")</f>
        <v>m</v>
      </c>
      <c r="E1" s="234"/>
      <c r="F1" s="234" t="str">
        <f>IF(ROW()&lt;=B$3,INDEX(FP!G:G,B$2+ROW()-1),"")</f>
        <v>026 03</v>
      </c>
      <c r="G1" s="234"/>
      <c r="H1" s="235" t="str">
        <f>IF(ROW()&lt;=B$3,INDEX(FP!C:C,B$2+ROW()-1),"")</f>
        <v>21. Pohár Slovenského krasu v orientačnom behu/ Slovak Karst cup</v>
      </c>
      <c r="I1" s="236">
        <f t="shared" ref="I1:I6" si="0">IF(ROW()&lt;=B$3,SUMIF(A$107:A$10042,A1,I$107:I$10042),"")</f>
        <v>7199.9999999999991</v>
      </c>
      <c r="J1" s="236">
        <f t="shared" ref="J1:J32" si="1">IF(ROW()&lt;=B$3,SUMIFS(I$103:I$50042,A$103:A$50042,K1,J$103:J$50042,L1),"")</f>
        <v>0</v>
      </c>
      <c r="K1" s="110" t="str">
        <f>$A1</f>
        <v>m - 21. Pohár Slovenského krasu v orientačnom behu/ Slovak Karst cup</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48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2997</v>
      </c>
      <c r="B107" s="14" t="s">
        <v>3011</v>
      </c>
      <c r="C107" s="14" t="s">
        <v>3012</v>
      </c>
      <c r="D107" s="16">
        <v>45869</v>
      </c>
      <c r="E107" s="16"/>
      <c r="F107" s="14" t="s">
        <v>3014</v>
      </c>
      <c r="G107" s="14" t="s">
        <v>3015</v>
      </c>
      <c r="H107" s="14" t="s">
        <v>3016</v>
      </c>
      <c r="I107" s="15">
        <v>800</v>
      </c>
      <c r="J107" s="77">
        <v>10</v>
      </c>
      <c r="K107" s="92"/>
    </row>
    <row r="108" spans="1:25" ht="45" x14ac:dyDescent="0.2">
      <c r="A108" s="14" t="s">
        <v>2997</v>
      </c>
      <c r="B108" s="14" t="s">
        <v>2998</v>
      </c>
      <c r="C108" s="14" t="s">
        <v>3001</v>
      </c>
      <c r="D108" s="16">
        <v>45868</v>
      </c>
      <c r="E108" s="16"/>
      <c r="F108" s="14" t="s">
        <v>3013</v>
      </c>
      <c r="G108" s="14" t="s">
        <v>2999</v>
      </c>
      <c r="H108" s="14" t="s">
        <v>3000</v>
      </c>
      <c r="I108" s="15">
        <v>1603.56</v>
      </c>
      <c r="J108" s="77">
        <v>10</v>
      </c>
      <c r="K108" s="92"/>
    </row>
    <row r="109" spans="1:25" ht="45" x14ac:dyDescent="0.2">
      <c r="A109" s="14" t="s">
        <v>2997</v>
      </c>
      <c r="B109" s="14" t="s">
        <v>3002</v>
      </c>
      <c r="C109" s="14" t="s">
        <v>3003</v>
      </c>
      <c r="D109" s="16">
        <v>45880</v>
      </c>
      <c r="E109" s="16"/>
      <c r="F109" s="14" t="s">
        <v>3009</v>
      </c>
      <c r="G109" s="14" t="s">
        <v>3004</v>
      </c>
      <c r="H109" s="14" t="s">
        <v>3005</v>
      </c>
      <c r="I109" s="15">
        <v>1962</v>
      </c>
      <c r="J109" s="77">
        <v>10</v>
      </c>
      <c r="K109" s="92"/>
    </row>
    <row r="110" spans="1:25" ht="33.75" x14ac:dyDescent="0.2">
      <c r="A110" s="14" t="s">
        <v>2997</v>
      </c>
      <c r="B110" s="14" t="s">
        <v>3017</v>
      </c>
      <c r="C110" s="14" t="s">
        <v>3018</v>
      </c>
      <c r="D110" s="16">
        <v>45875</v>
      </c>
      <c r="E110" s="16"/>
      <c r="F110" s="14" t="s">
        <v>3019</v>
      </c>
      <c r="G110" s="14" t="s">
        <v>3020</v>
      </c>
      <c r="H110" s="14" t="s">
        <v>3021</v>
      </c>
      <c r="I110" s="15">
        <v>1941</v>
      </c>
      <c r="J110" s="77">
        <v>10</v>
      </c>
      <c r="K110" s="92"/>
    </row>
    <row r="111" spans="1:25" ht="45" x14ac:dyDescent="0.2">
      <c r="A111" s="14" t="s">
        <v>2997</v>
      </c>
      <c r="B111" s="14" t="s">
        <v>3024</v>
      </c>
      <c r="C111" s="14" t="s">
        <v>3025</v>
      </c>
      <c r="D111" s="16">
        <v>45875</v>
      </c>
      <c r="E111" s="16"/>
      <c r="F111" s="14" t="s">
        <v>3026</v>
      </c>
      <c r="G111" s="14" t="s">
        <v>3027</v>
      </c>
      <c r="H111" s="14" t="s">
        <v>3028</v>
      </c>
      <c r="I111" s="15">
        <v>245.4</v>
      </c>
      <c r="J111" s="77">
        <v>10</v>
      </c>
      <c r="K111" s="92"/>
    </row>
    <row r="112" spans="1:25" ht="22.5" x14ac:dyDescent="0.2">
      <c r="A112" s="14" t="s">
        <v>2997</v>
      </c>
      <c r="B112" s="14" t="s">
        <v>3006</v>
      </c>
      <c r="C112" s="14" t="s">
        <v>3007</v>
      </c>
      <c r="D112" s="16">
        <v>45885</v>
      </c>
      <c r="E112" s="16"/>
      <c r="F112" s="14" t="s">
        <v>3010</v>
      </c>
      <c r="G112" s="14" t="s">
        <v>3007</v>
      </c>
      <c r="H112" s="14" t="s">
        <v>3008</v>
      </c>
      <c r="I112" s="15">
        <v>648.04</v>
      </c>
      <c r="J112" s="77">
        <v>10</v>
      </c>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Klub orientačného behu ATU Košice, Watsonova 1912/4A, Košice, 040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51565153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Judita Sádecká</cp:lastModifiedBy>
  <cp:revision/>
  <cp:lastPrinted>2025-11-10T12:58:11Z</cp:lastPrinted>
  <dcterms:created xsi:type="dcterms:W3CDTF">2017-02-20T06:20:12Z</dcterms:created>
  <dcterms:modified xsi:type="dcterms:W3CDTF">2025-11-10T12:58:56Z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